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PUTY2\Desktop\сайт\2025-2026\"/>
    </mc:Choice>
  </mc:AlternateContent>
  <bookViews>
    <workbookView xWindow="0" yWindow="0" windowWidth="21600" windowHeight="900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1" i="1" l="1"/>
  <c r="K180" i="1"/>
  <c r="K179" i="1"/>
  <c r="K178" i="1"/>
  <c r="K177" i="1"/>
  <c r="K172" i="1"/>
  <c r="K171" i="1"/>
  <c r="K170" i="1"/>
  <c r="K169" i="1"/>
  <c r="K168" i="1"/>
  <c r="K167" i="1"/>
  <c r="K153" i="1"/>
  <c r="K152" i="1"/>
  <c r="K151" i="1"/>
  <c r="K150" i="1"/>
  <c r="K149" i="1"/>
  <c r="K148" i="1"/>
  <c r="K142" i="1"/>
  <c r="K141" i="1"/>
  <c r="K140" i="1"/>
  <c r="K139" i="1"/>
  <c r="K134" i="1"/>
  <c r="K133" i="1"/>
  <c r="K132" i="1"/>
  <c r="K130" i="1"/>
  <c r="K129" i="1"/>
  <c r="K124" i="1"/>
  <c r="K106" i="1"/>
  <c r="K96" i="1"/>
  <c r="K95" i="1"/>
  <c r="K94" i="1"/>
  <c r="K93" i="1"/>
  <c r="K92" i="1"/>
  <c r="K91" i="1"/>
  <c r="K67" i="1"/>
  <c r="K49" i="1"/>
  <c r="K39" i="1"/>
  <c r="K38" i="1"/>
  <c r="K37" i="1"/>
  <c r="K35" i="1"/>
  <c r="K34" i="1"/>
  <c r="K11" i="1"/>
  <c r="K10" i="1"/>
  <c r="K9" i="1"/>
  <c r="K8" i="1"/>
  <c r="K7" i="1"/>
  <c r="K6" i="1"/>
  <c r="F184" i="1"/>
  <c r="F175" i="1"/>
  <c r="F146" i="1"/>
  <c r="F99" i="1"/>
  <c r="L195" i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B176" i="1"/>
  <c r="A176" i="1"/>
  <c r="J175" i="1"/>
  <c r="I175" i="1"/>
  <c r="H175" i="1"/>
  <c r="G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F43" i="1"/>
  <c r="G195" i="1"/>
  <c r="H195" i="1"/>
  <c r="J195" i="1"/>
  <c r="I195" i="1"/>
  <c r="H157" i="1"/>
  <c r="G157" i="1"/>
  <c r="J157" i="1"/>
  <c r="H138" i="1"/>
  <c r="J138" i="1"/>
  <c r="I138" i="1"/>
  <c r="G138" i="1"/>
  <c r="G119" i="1"/>
  <c r="H119" i="1"/>
  <c r="I119" i="1"/>
  <c r="F81" i="1"/>
  <c r="J81" i="1"/>
  <c r="G81" i="1"/>
  <c r="I81" i="1"/>
  <c r="H81" i="1"/>
  <c r="J62" i="1"/>
  <c r="F62" i="1"/>
  <c r="I62" i="1"/>
  <c r="G62" i="1"/>
  <c r="H43" i="1"/>
  <c r="G43" i="1"/>
  <c r="J43" i="1"/>
  <c r="I43" i="1"/>
  <c r="L196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G196" i="1"/>
  <c r="F196" i="1"/>
  <c r="I196" i="1"/>
</calcChain>
</file>

<file path=xl/sharedStrings.xml><?xml version="1.0" encoding="utf-8"?>
<sst xmlns="http://schemas.openxmlformats.org/spreadsheetml/2006/main" count="369" uniqueCount="130">
  <si>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</si>
  <si>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</si>
  <si>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</si>
  <si>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</si>
  <si>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</si>
  <si>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</si>
  <si>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</si>
  <si>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</si>
  <si>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</si>
  <si>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</si>
  <si>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</si>
  <si>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</si>
  <si>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</si>
  <si>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</si>
  <si>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</si>
  <si>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</si>
  <si>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</si>
  <si>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</si>
  <si>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</si>
  <si>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</si>
  <si>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</si>
  <si>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</si>
  <si>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</si>
  <si>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</si>
  <si>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</si>
  <si>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</si>
  <si>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</si>
  <si>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</si>
  <si>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</si>
  <si>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</si>
  <si>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</si>
  <si>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</si>
  <si>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</si>
  <si>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</si>
  <si>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</si>
  <si>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</si>
  <si>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</si>
  <si>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</si>
  <si>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</si>
  <si>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вязкая с маслом сливочным</t>
  </si>
  <si>
    <t>Яйцо отварное</t>
  </si>
  <si>
    <t>Чай (вариант 2)</t>
  </si>
  <si>
    <t>Хлеб пшеничный витаминизированный</t>
  </si>
  <si>
    <t>Фрукты</t>
  </si>
  <si>
    <t>Хлеб "Чусовской" витаминизированный</t>
  </si>
  <si>
    <t>Уха рыбацкая</t>
  </si>
  <si>
    <t>Макаронные изделия отварные</t>
  </si>
  <si>
    <t>Компот из сухофруктов</t>
  </si>
  <si>
    <t>Биточки (котлеты) из мяса кур с соусом томатным</t>
  </si>
  <si>
    <t>Каша овсяная молочная с маслом сливочным</t>
  </si>
  <si>
    <t>Батон витаминизированный с маслом</t>
  </si>
  <si>
    <t>Печенье</t>
  </si>
  <si>
    <t>Суп-лапша на курином бульоне</t>
  </si>
  <si>
    <t>Чай с лимоном</t>
  </si>
  <si>
    <t>Каша пшенная молочная с маслом сливочным</t>
  </si>
  <si>
    <t>Омлет запеченный или паровой</t>
  </si>
  <si>
    <t>Батон витаминизированный с маслом и сыром</t>
  </si>
  <si>
    <t>Борщ со сметаной</t>
  </si>
  <si>
    <t>Каша рисовая рассыпчатая</t>
  </si>
  <si>
    <t>Напиток из шиповника</t>
  </si>
  <si>
    <t>Каша манная молочная с маслом сливочным</t>
  </si>
  <si>
    <t>Запеканка  из творога с молоком сгущеным</t>
  </si>
  <si>
    <t>Каша гречневая рассыпчатая</t>
  </si>
  <si>
    <t>Суп-пюре из картофеля с сухариками</t>
  </si>
  <si>
    <t>Каша Дружба молочная вязкая с маслом сливочным</t>
  </si>
  <si>
    <t>Щи из свежей капусты со сметаной</t>
  </si>
  <si>
    <t>Рыба, тушенная с овощами</t>
  </si>
  <si>
    <t>Картофельное пюре</t>
  </si>
  <si>
    <t>Каша гречневая молочная с маслом сливочным</t>
  </si>
  <si>
    <t>Яблоки</t>
  </si>
  <si>
    <t>Рассольник со сметаной</t>
  </si>
  <si>
    <t>Соус молочный (для подачи к блюду)</t>
  </si>
  <si>
    <t xml:space="preserve">Чай </t>
  </si>
  <si>
    <t>Батон витаминизированный с сыром</t>
  </si>
  <si>
    <t>Суп с клецками</t>
  </si>
  <si>
    <t>Плов из отварного мяса свинины</t>
  </si>
  <si>
    <t>Суп молочный с лапшой</t>
  </si>
  <si>
    <t>Чай</t>
  </si>
  <si>
    <t>Гуляш из мяса курицы</t>
  </si>
  <si>
    <t>Компот из смородины</t>
  </si>
  <si>
    <t>Печень по-строгановски</t>
  </si>
  <si>
    <t>Макаронные изделия отварные с сыром</t>
  </si>
  <si>
    <t>Чай с лимоном (вариант 2)</t>
  </si>
  <si>
    <t>Суп-пюре гороховый с сухариками</t>
  </si>
  <si>
    <t>34/2</t>
  </si>
  <si>
    <t>5/9</t>
  </si>
  <si>
    <t>46/3</t>
  </si>
  <si>
    <t>6/10</t>
  </si>
  <si>
    <t>-</t>
  </si>
  <si>
    <t>6/4</t>
  </si>
  <si>
    <t>1/13</t>
  </si>
  <si>
    <t>27/10</t>
  </si>
  <si>
    <t>11/4</t>
  </si>
  <si>
    <t>2/6</t>
  </si>
  <si>
    <t>29/10</t>
  </si>
  <si>
    <t>2/2</t>
  </si>
  <si>
    <t>5/9/1</t>
  </si>
  <si>
    <t>43/3</t>
  </si>
  <si>
    <t>37/10</t>
  </si>
  <si>
    <t>5/4</t>
  </si>
  <si>
    <t>8/5</t>
  </si>
  <si>
    <t>29/2</t>
  </si>
  <si>
    <t>12/8/1</t>
  </si>
  <si>
    <t>39/3</t>
  </si>
  <si>
    <t>9/4</t>
  </si>
  <si>
    <t>3/13</t>
  </si>
  <si>
    <t>2/4</t>
  </si>
  <si>
    <t>1/6</t>
  </si>
  <si>
    <t>9/2</t>
  </si>
  <si>
    <t>8/3</t>
  </si>
  <si>
    <t>1/11</t>
  </si>
  <si>
    <t>28/2</t>
  </si>
  <si>
    <t>3/3</t>
  </si>
  <si>
    <t>Плов из мяса кур</t>
  </si>
  <si>
    <t xml:space="preserve">Тефтели из мяса птицы </t>
  </si>
  <si>
    <t>Компот из яблок</t>
  </si>
  <si>
    <t>Каша геркулесовая молочная с маслом сливочным</t>
  </si>
  <si>
    <t>Утверждаю</t>
  </si>
  <si>
    <t>Согласовано</t>
  </si>
  <si>
    <t>Директор ООО "СЕРВИС ПЛЮС"</t>
  </si>
  <si>
    <t>Гарькавенко К.В.</t>
  </si>
  <si>
    <t>_________________</t>
  </si>
  <si>
    <t xml:space="preserve">               Примерное 10-ти дневное меню для</t>
  </si>
  <si>
    <t xml:space="preserve">                     для детей 1- 4 кл. </t>
  </si>
  <si>
    <t xml:space="preserve">                 на период работы 2026</t>
  </si>
  <si>
    <t>Котлеты из мяса свинины с соусом томатным</t>
  </si>
  <si>
    <t>БМАОУ СОШ № 8</t>
  </si>
  <si>
    <t xml:space="preserve">            Директор БМАОУ СОШ № 11</t>
  </si>
  <si>
    <t>Денисова А.Н.</t>
  </si>
  <si>
    <t xml:space="preserve">  учащихся  БМАОУ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</si>
</sst>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4"/>
      <name val="Times New Roman"/>
      <family val="1"/>
      <charset val="204"/>
    </font>
    <font>
      <sz val="26"/>
      <name val="Times New Roman"/>
      <family val="1"/>
      <charset val="204"/>
    </font>
    <font>
      <sz val="20"/>
      <name val="Times New Roman"/>
      <family val="1"/>
      <charset val="204"/>
    </font>
    <font>
      <sz val="2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4" fontId="11" fillId="0" borderId="0" xfId="0" applyNumberFormat="1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3" fillId="0" borderId="23" xfId="0" applyFont="1" applyBorder="1"/>
    <xf numFmtId="0" fontId="12" fillId="0" borderId="23" xfId="0" applyFont="1" applyBorder="1"/>
    <xf numFmtId="0" fontId="11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164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9" fontId="11" fillId="0" borderId="0" xfId="0" quotePrefix="1" applyNumberFormat="1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1</xdr:row>
      <xdr:rowOff>114300</xdr:rowOff>
    </xdr:from>
    <xdr:to>
      <xdr:col>3</xdr:col>
      <xdr:colOff>714451</xdr:colOff>
      <xdr:row>9</xdr:row>
      <xdr:rowOff>105102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4002D80-72D0-CE4D-BD5B-108B56F04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300" y="304800"/>
          <a:ext cx="1679651" cy="1641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71" zoomScaleNormal="17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G130" sqref="G13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42578125" style="1" customWidth="1"/>
    <col min="5" max="5" width="52.42578125" style="2" customWidth="1"/>
    <col min="6" max="6" width="9.28515625" style="2" customWidth="1"/>
    <col min="7" max="7" width="10" style="2" customWidth="1"/>
    <col min="8" max="8" width="7.42578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126</v>
      </c>
      <c r="D1" s="68"/>
      <c r="E1" s="68"/>
      <c r="F1" s="12" t="s">
        <v>16</v>
      </c>
      <c r="G1" s="2" t="s">
        <v>17</v>
      </c>
      <c r="H1" s="69"/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/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5.63</v>
      </c>
      <c r="H6" s="40">
        <v>10.72</v>
      </c>
      <c r="I6" s="40">
        <v>41.23</v>
      </c>
      <c r="J6" s="40">
        <v>282.82097199999998</v>
      </c>
      <c r="K6" s="41" t="str">
        <f>"9/4"</f>
        <v>9/4</v>
      </c>
      <c r="L6" s="40"/>
    </row>
    <row r="7" spans="1:12" ht="15" x14ac:dyDescent="0.25">
      <c r="A7" s="23"/>
      <c r="B7" s="15"/>
      <c r="C7" s="11"/>
      <c r="D7" s="6"/>
      <c r="E7" s="42" t="s">
        <v>40</v>
      </c>
      <c r="F7" s="43">
        <v>40</v>
      </c>
      <c r="G7" s="43">
        <v>5.08</v>
      </c>
      <c r="H7" s="43">
        <v>4.5999999999999996</v>
      </c>
      <c r="I7" s="43">
        <v>0.28000000000000003</v>
      </c>
      <c r="J7" s="43">
        <v>62.783999999999999</v>
      </c>
      <c r="K7" s="44" t="str">
        <f>"1/6"</f>
        <v>1/6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0.08</v>
      </c>
      <c r="H8" s="43">
        <v>0.02</v>
      </c>
      <c r="I8" s="43">
        <v>4.95</v>
      </c>
      <c r="J8" s="43">
        <v>19.219472</v>
      </c>
      <c r="K8" s="44" t="str">
        <f>"27/10"</f>
        <v>27/10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2.68</v>
      </c>
      <c r="H9" s="43">
        <v>0.28000000000000003</v>
      </c>
      <c r="I9" s="43">
        <v>19.68</v>
      </c>
      <c r="J9" s="43">
        <v>93.645679999999999</v>
      </c>
      <c r="K9" s="44" t="str">
        <f>"-"</f>
        <v>-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11.6</v>
      </c>
      <c r="J10" s="43">
        <v>48.68</v>
      </c>
      <c r="K10" s="44" t="str">
        <f>"-"</f>
        <v>-</v>
      </c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40</v>
      </c>
      <c r="G11" s="43">
        <v>2.95</v>
      </c>
      <c r="H11" s="43">
        <v>0.52</v>
      </c>
      <c r="I11" s="43">
        <v>21.76</v>
      </c>
      <c r="J11" s="43">
        <v>99.736000000000004</v>
      </c>
      <c r="K11" s="44" t="str">
        <f>"-"</f>
        <v>-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16.82</v>
      </c>
      <c r="H13" s="19">
        <f t="shared" si="0"/>
        <v>16.54</v>
      </c>
      <c r="I13" s="19">
        <f t="shared" si="0"/>
        <v>99.5</v>
      </c>
      <c r="J13" s="19">
        <f t="shared" si="0"/>
        <v>606.886124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3.63</v>
      </c>
      <c r="H15" s="43">
        <v>9.7200000000000006</v>
      </c>
      <c r="I15" s="43">
        <v>11.18</v>
      </c>
      <c r="J15" s="43">
        <v>143.8914</v>
      </c>
      <c r="K15" s="44" t="s">
        <v>84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8.98</v>
      </c>
      <c r="H16" s="43">
        <v>11.21</v>
      </c>
      <c r="I16" s="43">
        <v>8.5</v>
      </c>
      <c r="J16" s="43">
        <v>170.55</v>
      </c>
      <c r="K16" s="44" t="s">
        <v>85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5.27</v>
      </c>
      <c r="H17" s="43">
        <v>3.88</v>
      </c>
      <c r="I17" s="43">
        <v>34.06</v>
      </c>
      <c r="J17" s="43">
        <v>191.79659699999999</v>
      </c>
      <c r="K17" s="44" t="s">
        <v>86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1.02</v>
      </c>
      <c r="H18" s="43">
        <v>0.06</v>
      </c>
      <c r="I18" s="43">
        <v>18.29</v>
      </c>
      <c r="J18" s="43">
        <v>69.016159999999999</v>
      </c>
      <c r="K18" s="44" t="s">
        <v>87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4.0199999999999996</v>
      </c>
      <c r="H19" s="43">
        <v>0.42</v>
      </c>
      <c r="I19" s="43">
        <v>29.53</v>
      </c>
      <c r="J19" s="43">
        <v>140.46851999999998</v>
      </c>
      <c r="K19" s="44" t="s">
        <v>88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40</v>
      </c>
      <c r="G20" s="43">
        <v>2.95</v>
      </c>
      <c r="H20" s="43">
        <v>0.52</v>
      </c>
      <c r="I20" s="43">
        <v>21.76</v>
      </c>
      <c r="J20" s="43">
        <v>99.736000000000004</v>
      </c>
      <c r="K20" s="44" t="s">
        <v>88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25.869999999999997</v>
      </c>
      <c r="H23" s="19">
        <f t="shared" si="2"/>
        <v>25.81</v>
      </c>
      <c r="I23" s="19">
        <f t="shared" si="2"/>
        <v>123.32000000000001</v>
      </c>
      <c r="J23" s="19">
        <f t="shared" si="2"/>
        <v>815.45867700000008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1360</v>
      </c>
      <c r="G24" s="32">
        <f t="shared" ref="G24:J24" si="4">G13+G23</f>
        <v>42.69</v>
      </c>
      <c r="H24" s="32">
        <f t="shared" si="4"/>
        <v>42.349999999999994</v>
      </c>
      <c r="I24" s="32">
        <f t="shared" si="4"/>
        <v>222.82</v>
      </c>
      <c r="J24" s="32">
        <f t="shared" si="4"/>
        <v>1422.3448010000002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7.7</v>
      </c>
      <c r="H25" s="40">
        <v>8.39</v>
      </c>
      <c r="I25" s="40">
        <v>32.229999999999997</v>
      </c>
      <c r="J25" s="40">
        <v>230.30110399999998</v>
      </c>
      <c r="K25" s="41" t="s">
        <v>89</v>
      </c>
      <c r="L25" s="40"/>
    </row>
    <row r="26" spans="1:12" ht="15" x14ac:dyDescent="0.25">
      <c r="A26" s="14"/>
      <c r="B26" s="15"/>
      <c r="C26" s="11"/>
      <c r="D26" s="6"/>
      <c r="E26" s="42" t="s">
        <v>50</v>
      </c>
      <c r="F26" s="43">
        <v>40</v>
      </c>
      <c r="G26" s="43">
        <v>2.71</v>
      </c>
      <c r="H26" s="43">
        <v>6.03</v>
      </c>
      <c r="I26" s="43">
        <v>19.75</v>
      </c>
      <c r="J26" s="43">
        <v>144.4993333333334</v>
      </c>
      <c r="K26" s="44" t="s">
        <v>90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0.08</v>
      </c>
      <c r="H27" s="43">
        <v>0.02</v>
      </c>
      <c r="I27" s="43">
        <v>4.95</v>
      </c>
      <c r="J27" s="43">
        <v>19.219472</v>
      </c>
      <c r="K27" s="44" t="s">
        <v>91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2.95</v>
      </c>
      <c r="H28" s="43">
        <v>0.52</v>
      </c>
      <c r="I28" s="43">
        <v>21.76</v>
      </c>
      <c r="J28" s="43">
        <v>99.736000000000004</v>
      </c>
      <c r="K28" s="44" t="s">
        <v>88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51</v>
      </c>
      <c r="F30" s="43">
        <v>40</v>
      </c>
      <c r="G30" s="43">
        <v>3</v>
      </c>
      <c r="H30" s="43">
        <v>3.92</v>
      </c>
      <c r="I30" s="43">
        <v>30.68</v>
      </c>
      <c r="J30" s="43">
        <v>168.90400000000002</v>
      </c>
      <c r="K30" s="44" t="s">
        <v>88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16.440000000000001</v>
      </c>
      <c r="H32" s="19">
        <f t="shared" ref="H32" si="7">SUM(H25:H31)</f>
        <v>18.880000000000003</v>
      </c>
      <c r="I32" s="19">
        <f t="shared" ref="I32" si="8">SUM(I25:I31)</f>
        <v>109.37</v>
      </c>
      <c r="J32" s="19">
        <f t="shared" ref="J32:L32" si="9">SUM(J25:J31)</f>
        <v>662.65990933333342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6.2</v>
      </c>
      <c r="H34" s="43">
        <v>6.51</v>
      </c>
      <c r="I34" s="43">
        <v>12.39</v>
      </c>
      <c r="J34" s="43">
        <v>132.23200159999999</v>
      </c>
      <c r="K34" s="44" t="str">
        <f>"22/2"</f>
        <v>22/2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113</v>
      </c>
      <c r="F35" s="43">
        <v>200</v>
      </c>
      <c r="G35" s="43">
        <v>12.47</v>
      </c>
      <c r="H35" s="43">
        <v>19.97</v>
      </c>
      <c r="I35" s="43">
        <v>23.39</v>
      </c>
      <c r="J35" s="43">
        <v>319.36059090359959</v>
      </c>
      <c r="K35" s="44" t="str">
        <f>"6/8/1"</f>
        <v>6/8/1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0.12</v>
      </c>
      <c r="H37" s="43">
        <v>0.02</v>
      </c>
      <c r="I37" s="43">
        <v>9.09</v>
      </c>
      <c r="J37" s="43">
        <v>35.849760195121945</v>
      </c>
      <c r="K37" s="44" t="str">
        <f>"29/10"</f>
        <v>29/10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70</v>
      </c>
      <c r="G38" s="43">
        <v>4.6900000000000004</v>
      </c>
      <c r="H38" s="43">
        <v>0.49</v>
      </c>
      <c r="I38" s="43">
        <v>34.450000000000003</v>
      </c>
      <c r="J38" s="43">
        <v>163.87993999999998</v>
      </c>
      <c r="K38" s="44" t="str">
        <f>"-"</f>
        <v>-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40</v>
      </c>
      <c r="G39" s="43">
        <v>2.95</v>
      </c>
      <c r="H39" s="43">
        <v>0.52</v>
      </c>
      <c r="I39" s="43">
        <v>21.76</v>
      </c>
      <c r="J39" s="43">
        <v>99.736000000000004</v>
      </c>
      <c r="K39" s="44" t="str">
        <f>"-"</f>
        <v>-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26.430000000000003</v>
      </c>
      <c r="H42" s="19">
        <f t="shared" ref="H42" si="11">SUM(H33:H41)</f>
        <v>27.509999999999994</v>
      </c>
      <c r="I42" s="19">
        <f t="shared" ref="I42" si="12">SUM(I33:I41)</f>
        <v>101.08000000000001</v>
      </c>
      <c r="J42" s="19">
        <f t="shared" ref="J42:L42" si="13">SUM(J33:J41)</f>
        <v>751.0582926987214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1230</v>
      </c>
      <c r="G43" s="32">
        <f t="shared" ref="G43" si="14">G32+G42</f>
        <v>42.870000000000005</v>
      </c>
      <c r="H43" s="32">
        <f t="shared" ref="H43" si="15">H32+H42</f>
        <v>46.39</v>
      </c>
      <c r="I43" s="32">
        <f t="shared" ref="I43" si="16">I32+I42</f>
        <v>210.45000000000002</v>
      </c>
      <c r="J43" s="32">
        <f t="shared" ref="J43:L43" si="17">J32+J42</f>
        <v>1413.7182020320547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200</v>
      </c>
      <c r="G44" s="40">
        <v>6.54</v>
      </c>
      <c r="H44" s="40">
        <v>6.6</v>
      </c>
      <c r="I44" s="40">
        <v>32.56</v>
      </c>
      <c r="J44" s="40">
        <v>214.26166599999999</v>
      </c>
      <c r="K44" s="41" t="s">
        <v>92</v>
      </c>
      <c r="L44" s="40"/>
    </row>
    <row r="45" spans="1:12" ht="15" x14ac:dyDescent="0.25">
      <c r="A45" s="23"/>
      <c r="B45" s="15"/>
      <c r="C45" s="11"/>
      <c r="D45" s="6"/>
      <c r="E45" s="42" t="s">
        <v>55</v>
      </c>
      <c r="F45" s="43">
        <v>70</v>
      </c>
      <c r="G45" s="43">
        <v>5.32</v>
      </c>
      <c r="H45" s="43">
        <v>6.15</v>
      </c>
      <c r="I45" s="43">
        <v>1.1100000000000001</v>
      </c>
      <c r="J45" s="43">
        <v>80.916888799999995</v>
      </c>
      <c r="K45" s="44" t="s">
        <v>93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0.12</v>
      </c>
      <c r="H46" s="43">
        <v>0.02</v>
      </c>
      <c r="I46" s="43">
        <v>7.14</v>
      </c>
      <c r="J46" s="43">
        <v>28.416656195121949</v>
      </c>
      <c r="K46" s="44" t="s">
        <v>94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2.95</v>
      </c>
      <c r="H47" s="43">
        <v>0.52</v>
      </c>
      <c r="I47" s="43">
        <v>21.76</v>
      </c>
      <c r="J47" s="43">
        <v>99.736000000000004</v>
      </c>
      <c r="K47" s="44" t="s">
        <v>88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56</v>
      </c>
      <c r="F49" s="43">
        <v>35</v>
      </c>
      <c r="G49" s="43">
        <v>3.93</v>
      </c>
      <c r="H49" s="43">
        <v>5.73</v>
      </c>
      <c r="I49" s="43">
        <v>13.82</v>
      </c>
      <c r="J49" s="43">
        <v>123.28513394444452</v>
      </c>
      <c r="K49" s="44" t="str">
        <f>"3/13"</f>
        <v>3/13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18.86</v>
      </c>
      <c r="H51" s="19">
        <f t="shared" ref="H51" si="19">SUM(H44:H50)</f>
        <v>19.02</v>
      </c>
      <c r="I51" s="19">
        <f t="shared" ref="I51" si="20">SUM(I44:I50)</f>
        <v>76.390000000000015</v>
      </c>
      <c r="J51" s="19">
        <f t="shared" ref="J51:L51" si="21">SUM(J44:J50)</f>
        <v>546.61634493956649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1.98</v>
      </c>
      <c r="H53" s="43">
        <v>7.34</v>
      </c>
      <c r="I53" s="43">
        <v>10.11</v>
      </c>
      <c r="J53" s="43">
        <v>111.17239799999999</v>
      </c>
      <c r="K53" s="44" t="s">
        <v>95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125</v>
      </c>
      <c r="F54" s="43">
        <v>90</v>
      </c>
      <c r="G54" s="43">
        <v>12.5</v>
      </c>
      <c r="H54" s="43">
        <v>10.33</v>
      </c>
      <c r="I54" s="43">
        <v>8.64</v>
      </c>
      <c r="J54" s="43">
        <v>177.55</v>
      </c>
      <c r="K54" s="44" t="s">
        <v>96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3.68</v>
      </c>
      <c r="H55" s="43">
        <v>7.62</v>
      </c>
      <c r="I55" s="43">
        <v>38.340000000000003</v>
      </c>
      <c r="J55" s="43">
        <v>237.21167750000001</v>
      </c>
      <c r="K55" s="44" t="s">
        <v>97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0.24</v>
      </c>
      <c r="H56" s="43">
        <v>0.1</v>
      </c>
      <c r="I56" s="43">
        <v>9.7100000000000009</v>
      </c>
      <c r="J56" s="43">
        <v>37.152250000000002</v>
      </c>
      <c r="K56" s="44" t="s">
        <v>98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4.0199999999999996</v>
      </c>
      <c r="H57" s="43">
        <v>0.42</v>
      </c>
      <c r="I57" s="43">
        <v>29.53</v>
      </c>
      <c r="J57" s="43">
        <v>140.46851999999998</v>
      </c>
      <c r="K57" s="44" t="s">
        <v>88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40</v>
      </c>
      <c r="G58" s="43">
        <v>2.95</v>
      </c>
      <c r="H58" s="43">
        <v>0.52</v>
      </c>
      <c r="I58" s="43">
        <v>21.76</v>
      </c>
      <c r="J58" s="43">
        <v>99.736000000000004</v>
      </c>
      <c r="K58" s="44" t="s">
        <v>88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25.369999999999997</v>
      </c>
      <c r="H61" s="19">
        <f t="shared" ref="H61" si="23">SUM(H52:H60)</f>
        <v>26.330000000000005</v>
      </c>
      <c r="I61" s="19">
        <f t="shared" ref="I61" si="24">SUM(I52:I60)</f>
        <v>118.09000000000002</v>
      </c>
      <c r="J61" s="19">
        <f t="shared" ref="J61:L61" si="25">SUM(J52:J60)</f>
        <v>803.29084550000005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1285</v>
      </c>
      <c r="G62" s="32">
        <f t="shared" ref="G62" si="26">G51+G61</f>
        <v>44.23</v>
      </c>
      <c r="H62" s="32">
        <f t="shared" ref="H62" si="27">H51+H61</f>
        <v>45.350000000000009</v>
      </c>
      <c r="I62" s="32">
        <f t="shared" ref="I62" si="28">I51+I61</f>
        <v>194.48000000000002</v>
      </c>
      <c r="J62" s="32">
        <f t="shared" ref="J62:L62" si="29">J51+J61</f>
        <v>1349.9071904395664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200</v>
      </c>
      <c r="G63" s="40">
        <v>5.31</v>
      </c>
      <c r="H63" s="40">
        <v>5.09</v>
      </c>
      <c r="I63" s="40">
        <v>26.75</v>
      </c>
      <c r="J63" s="40">
        <v>172.9888</v>
      </c>
      <c r="K63" s="41" t="s">
        <v>99</v>
      </c>
      <c r="L63" s="40"/>
    </row>
    <row r="64" spans="1:12" ht="15" x14ac:dyDescent="0.25">
      <c r="A64" s="23"/>
      <c r="B64" s="15"/>
      <c r="C64" s="11"/>
      <c r="D64" s="6"/>
      <c r="E64" s="42" t="s">
        <v>61</v>
      </c>
      <c r="F64" s="43">
        <v>80</v>
      </c>
      <c r="G64" s="43">
        <v>10.84</v>
      </c>
      <c r="H64" s="43">
        <v>6.47</v>
      </c>
      <c r="I64" s="43">
        <v>19.260000000000002</v>
      </c>
      <c r="J64" s="43">
        <v>178.33</v>
      </c>
      <c r="K64" s="44" t="s">
        <v>100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0.08</v>
      </c>
      <c r="H65" s="43">
        <v>0.02</v>
      </c>
      <c r="I65" s="43">
        <v>4.95</v>
      </c>
      <c r="J65" s="43">
        <v>19.219472</v>
      </c>
      <c r="K65" s="44" t="s">
        <v>91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2.95</v>
      </c>
      <c r="H66" s="43">
        <v>0.52</v>
      </c>
      <c r="I66" s="43">
        <v>21.76</v>
      </c>
      <c r="J66" s="43">
        <v>99.736000000000004</v>
      </c>
      <c r="K66" s="44" t="s">
        <v>88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50</v>
      </c>
      <c r="F67" s="43">
        <v>30</v>
      </c>
      <c r="G67" s="43">
        <v>2.02</v>
      </c>
      <c r="H67" s="43">
        <v>5.03</v>
      </c>
      <c r="I67" s="43">
        <v>14.79</v>
      </c>
      <c r="J67" s="43">
        <v>112.7195</v>
      </c>
      <c r="K67" s="44" t="str">
        <f>"1/13"</f>
        <v>1/13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21.199999999999996</v>
      </c>
      <c r="H70" s="19">
        <f t="shared" ref="H70" si="31">SUM(H63:H69)</f>
        <v>17.13</v>
      </c>
      <c r="I70" s="19">
        <f t="shared" ref="I70" si="32">SUM(I63:I69)</f>
        <v>87.510000000000019</v>
      </c>
      <c r="J70" s="19">
        <f t="shared" ref="J70:L70" si="33">SUM(J63:J69)</f>
        <v>582.99377200000004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200</v>
      </c>
      <c r="G72" s="43">
        <v>3.41</v>
      </c>
      <c r="H72" s="43">
        <v>1.6</v>
      </c>
      <c r="I72" s="43">
        <v>17.899999999999999</v>
      </c>
      <c r="J72" s="43">
        <v>97.88</v>
      </c>
      <c r="K72" s="44" t="s">
        <v>101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114</v>
      </c>
      <c r="F73" s="43">
        <v>90</v>
      </c>
      <c r="G73" s="43">
        <v>9.06</v>
      </c>
      <c r="H73" s="43">
        <v>21.24</v>
      </c>
      <c r="I73" s="43">
        <v>2.79</v>
      </c>
      <c r="J73" s="43">
        <v>237.74195</v>
      </c>
      <c r="K73" s="44" t="s">
        <v>102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6.58</v>
      </c>
      <c r="H74" s="43">
        <v>1.72</v>
      </c>
      <c r="I74" s="43">
        <v>34.47</v>
      </c>
      <c r="J74" s="43">
        <v>170.91364949999999</v>
      </c>
      <c r="K74" s="44" t="s">
        <v>103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115</v>
      </c>
      <c r="F75" s="43">
        <v>200</v>
      </c>
      <c r="G75" s="43">
        <v>0.26</v>
      </c>
      <c r="H75" s="43">
        <v>0.06</v>
      </c>
      <c r="I75" s="43">
        <v>12.79</v>
      </c>
      <c r="J75" s="43">
        <v>50.22643999999999</v>
      </c>
      <c r="K75" s="44" t="s">
        <v>98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60</v>
      </c>
      <c r="G76" s="43">
        <v>4.0199999999999996</v>
      </c>
      <c r="H76" s="43">
        <v>0.42</v>
      </c>
      <c r="I76" s="43">
        <v>29.53</v>
      </c>
      <c r="J76" s="43">
        <v>140.46851999999998</v>
      </c>
      <c r="K76" s="44" t="s">
        <v>88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40</v>
      </c>
      <c r="G77" s="43">
        <v>2.95</v>
      </c>
      <c r="H77" s="43">
        <v>0.52</v>
      </c>
      <c r="I77" s="43">
        <v>21.76</v>
      </c>
      <c r="J77" s="43">
        <v>99.736000000000004</v>
      </c>
      <c r="K77" s="44" t="s">
        <v>88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26.28</v>
      </c>
      <c r="H80" s="19">
        <f t="shared" ref="H80" si="35">SUM(H71:H79)</f>
        <v>25.56</v>
      </c>
      <c r="I80" s="19">
        <f t="shared" ref="I80" si="36">SUM(I71:I79)</f>
        <v>119.24</v>
      </c>
      <c r="J80" s="19">
        <f t="shared" ref="J80:L80" si="37">SUM(J71:J79)</f>
        <v>796.96655950000002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1290</v>
      </c>
      <c r="G81" s="32">
        <f t="shared" ref="G81" si="38">G70+G80</f>
        <v>47.48</v>
      </c>
      <c r="H81" s="32">
        <f t="shared" ref="H81" si="39">H70+H80</f>
        <v>42.69</v>
      </c>
      <c r="I81" s="32">
        <f t="shared" ref="I81" si="40">I70+I80</f>
        <v>206.75</v>
      </c>
      <c r="J81" s="32">
        <f t="shared" ref="J81:L81" si="41">J70+J80</f>
        <v>1379.9603314999999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200</v>
      </c>
      <c r="G82" s="40">
        <v>6.24</v>
      </c>
      <c r="H82" s="40">
        <v>6.97</v>
      </c>
      <c r="I82" s="40">
        <v>32.69</v>
      </c>
      <c r="J82" s="40">
        <v>217.393934</v>
      </c>
      <c r="K82" s="41" t="s">
        <v>104</v>
      </c>
      <c r="L82" s="40"/>
    </row>
    <row r="83" spans="1:12" ht="15" x14ac:dyDescent="0.25">
      <c r="A83" s="23"/>
      <c r="B83" s="15"/>
      <c r="C83" s="11"/>
      <c r="D83" s="6"/>
      <c r="E83" s="42" t="s">
        <v>56</v>
      </c>
      <c r="F83" s="43">
        <v>45</v>
      </c>
      <c r="G83" s="43">
        <v>5.66</v>
      </c>
      <c r="H83" s="43">
        <v>8.1999999999999993</v>
      </c>
      <c r="I83" s="43">
        <v>14.82</v>
      </c>
      <c r="J83" s="43">
        <v>156.75730000000001</v>
      </c>
      <c r="K83" s="44" t="s">
        <v>105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0.08</v>
      </c>
      <c r="H84" s="43">
        <v>0.02</v>
      </c>
      <c r="I84" s="43">
        <v>4.95</v>
      </c>
      <c r="J84" s="43">
        <v>19.219472</v>
      </c>
      <c r="K84" s="44" t="s">
        <v>91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2.95</v>
      </c>
      <c r="H85" s="43">
        <v>0.52</v>
      </c>
      <c r="I85" s="43">
        <v>21.76</v>
      </c>
      <c r="J85" s="43">
        <v>99.736000000000004</v>
      </c>
      <c r="K85" s="44" t="s">
        <v>88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51</v>
      </c>
      <c r="F87" s="43">
        <v>30</v>
      </c>
      <c r="G87" s="43">
        <v>2.25</v>
      </c>
      <c r="H87" s="43">
        <v>2.94</v>
      </c>
      <c r="I87" s="43">
        <v>23.01</v>
      </c>
      <c r="J87" s="43">
        <v>126.678</v>
      </c>
      <c r="K87" s="44" t="s">
        <v>88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17.18</v>
      </c>
      <c r="H89" s="19">
        <f t="shared" ref="H89" si="43">SUM(H82:H88)</f>
        <v>18.649999999999999</v>
      </c>
      <c r="I89" s="19">
        <f t="shared" ref="I89" si="44">SUM(I82:I88)</f>
        <v>97.23</v>
      </c>
      <c r="J89" s="19">
        <f t="shared" ref="J89:L89" si="45">SUM(J82:J88)</f>
        <v>619.78470600000003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65</v>
      </c>
      <c r="F91" s="43">
        <v>200</v>
      </c>
      <c r="G91" s="43">
        <v>3.88</v>
      </c>
      <c r="H91" s="43">
        <v>11.51</v>
      </c>
      <c r="I91" s="43">
        <v>6.9</v>
      </c>
      <c r="J91" s="43">
        <v>144.24082199999998</v>
      </c>
      <c r="K91" s="44" t="str">
        <f>"6/2"</f>
        <v>6/2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66</v>
      </c>
      <c r="F92" s="43">
        <v>90</v>
      </c>
      <c r="G92" s="43">
        <v>12.04</v>
      </c>
      <c r="H92" s="43">
        <v>9.64</v>
      </c>
      <c r="I92" s="43">
        <v>7.15</v>
      </c>
      <c r="J92" s="43">
        <v>161.57777299999989</v>
      </c>
      <c r="K92" s="44" t="str">
        <f>"4/7"</f>
        <v>4/7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67</v>
      </c>
      <c r="F93" s="43">
        <v>150</v>
      </c>
      <c r="G93" s="43">
        <v>3.11</v>
      </c>
      <c r="H93" s="43">
        <v>3.03</v>
      </c>
      <c r="I93" s="43">
        <v>18.47</v>
      </c>
      <c r="J93" s="43">
        <v>109.93942499999997</v>
      </c>
      <c r="K93" s="44" t="str">
        <f>"3/3"</f>
        <v>3/3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59</v>
      </c>
      <c r="F94" s="43">
        <v>440</v>
      </c>
      <c r="G94" s="43">
        <v>0.24</v>
      </c>
      <c r="H94" s="43">
        <v>0.1</v>
      </c>
      <c r="I94" s="43">
        <v>16.55</v>
      </c>
      <c r="J94" s="43">
        <v>63.168114000000003</v>
      </c>
      <c r="K94" s="44" t="str">
        <f>"37/10"</f>
        <v>37/10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70</v>
      </c>
      <c r="G95" s="43">
        <v>4.6900000000000004</v>
      </c>
      <c r="H95" s="43">
        <v>0.49</v>
      </c>
      <c r="I95" s="43">
        <v>34.450000000000003</v>
      </c>
      <c r="J95" s="43">
        <v>163.87993999999998</v>
      </c>
      <c r="K95" s="44" t="str">
        <f>"-"</f>
        <v>-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40</v>
      </c>
      <c r="G96" s="43">
        <v>2.95</v>
      </c>
      <c r="H96" s="43">
        <v>0.52</v>
      </c>
      <c r="I96" s="43">
        <v>21.76</v>
      </c>
      <c r="J96" s="43">
        <v>99.736000000000004</v>
      </c>
      <c r="K96" s="44" t="str">
        <f>"-"</f>
        <v>-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990</v>
      </c>
      <c r="G99" s="19">
        <f t="shared" ref="G99" si="46">SUM(G90:G98)</f>
        <v>26.909999999999997</v>
      </c>
      <c r="H99" s="19">
        <f t="shared" ref="H99" si="47">SUM(H90:H98)</f>
        <v>25.29</v>
      </c>
      <c r="I99" s="19">
        <f t="shared" ref="I99" si="48">SUM(I90:I98)</f>
        <v>105.28</v>
      </c>
      <c r="J99" s="19">
        <f t="shared" ref="J99:L99" si="49">SUM(J90:J98)</f>
        <v>742.54207399999984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1505</v>
      </c>
      <c r="G100" s="32">
        <f t="shared" ref="G100" si="50">G89+G99</f>
        <v>44.089999999999996</v>
      </c>
      <c r="H100" s="32">
        <f t="shared" ref="H100" si="51">H89+H99</f>
        <v>43.94</v>
      </c>
      <c r="I100" s="32">
        <f t="shared" ref="I100" si="52">I89+I99</f>
        <v>202.51</v>
      </c>
      <c r="J100" s="32">
        <f t="shared" ref="J100:L100" si="53">J89+J99</f>
        <v>1362.3267799999999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200</v>
      </c>
      <c r="G101" s="40">
        <v>7.82</v>
      </c>
      <c r="H101" s="40">
        <v>7.98</v>
      </c>
      <c r="I101" s="40">
        <v>34.479999999999997</v>
      </c>
      <c r="J101" s="40">
        <v>233.01820799999999</v>
      </c>
      <c r="K101" s="41" t="s">
        <v>106</v>
      </c>
      <c r="L101" s="40"/>
    </row>
    <row r="102" spans="1:12" ht="15" x14ac:dyDescent="0.25">
      <c r="A102" s="23"/>
      <c r="B102" s="15"/>
      <c r="C102" s="11"/>
      <c r="D102" s="6"/>
      <c r="E102" s="42" t="s">
        <v>40</v>
      </c>
      <c r="F102" s="43">
        <v>40</v>
      </c>
      <c r="G102" s="43">
        <v>5.08</v>
      </c>
      <c r="H102" s="43">
        <v>4.5999999999999996</v>
      </c>
      <c r="I102" s="43">
        <v>0.28000000000000003</v>
      </c>
      <c r="J102" s="43">
        <v>62.783999999999999</v>
      </c>
      <c r="K102" s="44" t="s">
        <v>107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0.08</v>
      </c>
      <c r="H103" s="43">
        <v>0.02</v>
      </c>
      <c r="I103" s="43">
        <v>4.95</v>
      </c>
      <c r="J103" s="43">
        <v>19.219472</v>
      </c>
      <c r="K103" s="44" t="s">
        <v>91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2.95</v>
      </c>
      <c r="H104" s="43">
        <v>0.52</v>
      </c>
      <c r="I104" s="43">
        <v>21.76</v>
      </c>
      <c r="J104" s="43">
        <v>99.736000000000004</v>
      </c>
      <c r="K104" s="44" t="s">
        <v>88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69</v>
      </c>
      <c r="F105" s="43">
        <v>100</v>
      </c>
      <c r="G105" s="43">
        <v>0.4</v>
      </c>
      <c r="H105" s="43">
        <v>0.4</v>
      </c>
      <c r="I105" s="43">
        <v>11.6</v>
      </c>
      <c r="J105" s="43">
        <v>48.68</v>
      </c>
      <c r="K105" s="44" t="s">
        <v>88</v>
      </c>
      <c r="L105" s="43"/>
    </row>
    <row r="106" spans="1:12" ht="15" x14ac:dyDescent="0.25">
      <c r="A106" s="23"/>
      <c r="B106" s="15"/>
      <c r="C106" s="11"/>
      <c r="D106" s="6"/>
      <c r="E106" s="42" t="s">
        <v>56</v>
      </c>
      <c r="F106" s="43">
        <v>30</v>
      </c>
      <c r="G106" s="43">
        <v>3.31</v>
      </c>
      <c r="H106" s="43">
        <v>4.6100000000000003</v>
      </c>
      <c r="I106" s="43">
        <v>11.84</v>
      </c>
      <c r="J106" s="43">
        <v>102.67614528571421</v>
      </c>
      <c r="K106" s="44" t="str">
        <f>"3/13"</f>
        <v>3/13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19.639999999999997</v>
      </c>
      <c r="H108" s="19">
        <f t="shared" si="54"/>
        <v>18.13</v>
      </c>
      <c r="I108" s="19">
        <f t="shared" si="54"/>
        <v>84.91</v>
      </c>
      <c r="J108" s="19">
        <f t="shared" si="54"/>
        <v>566.11382528571426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2.89</v>
      </c>
      <c r="H110" s="43">
        <v>5.37</v>
      </c>
      <c r="I110" s="43">
        <v>9.77</v>
      </c>
      <c r="J110" s="43">
        <v>96.709404800000016</v>
      </c>
      <c r="K110" s="44" t="s">
        <v>108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48</v>
      </c>
      <c r="F111" s="43">
        <v>90</v>
      </c>
      <c r="G111" s="43">
        <v>10.08</v>
      </c>
      <c r="H111" s="43">
        <v>13.11</v>
      </c>
      <c r="I111" s="43">
        <v>8.85</v>
      </c>
      <c r="J111" s="43">
        <v>193.5</v>
      </c>
      <c r="K111" s="44" t="s">
        <v>85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150</v>
      </c>
      <c r="G112" s="43">
        <v>5.27</v>
      </c>
      <c r="H112" s="43">
        <v>4.9800000000000004</v>
      </c>
      <c r="I112" s="43">
        <v>34.06</v>
      </c>
      <c r="J112" s="43">
        <v>201.68669699999998</v>
      </c>
      <c r="K112" s="44" t="s">
        <v>86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1.02</v>
      </c>
      <c r="H113" s="43">
        <v>0.06</v>
      </c>
      <c r="I113" s="43">
        <v>18.29</v>
      </c>
      <c r="J113" s="43">
        <v>69.016159999999999</v>
      </c>
      <c r="K113" s="44" t="s">
        <v>87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4.0199999999999996</v>
      </c>
      <c r="H114" s="43">
        <v>0.42</v>
      </c>
      <c r="I114" s="43">
        <v>29.53</v>
      </c>
      <c r="J114" s="43">
        <v>140.46851999999998</v>
      </c>
      <c r="K114" s="44" t="s">
        <v>88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40</v>
      </c>
      <c r="G115" s="43">
        <v>2.95</v>
      </c>
      <c r="H115" s="43">
        <v>0.52</v>
      </c>
      <c r="I115" s="43">
        <v>21.76</v>
      </c>
      <c r="J115" s="43">
        <v>99.736000000000004</v>
      </c>
      <c r="K115" s="44" t="s">
        <v>88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26.23</v>
      </c>
      <c r="H118" s="19">
        <f t="shared" si="56"/>
        <v>24.46</v>
      </c>
      <c r="I118" s="19">
        <f t="shared" si="56"/>
        <v>122.26</v>
      </c>
      <c r="J118" s="19">
        <f t="shared" si="56"/>
        <v>801.11678180000001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1350</v>
      </c>
      <c r="G119" s="32">
        <f t="shared" ref="G119" si="58">G108+G118</f>
        <v>45.87</v>
      </c>
      <c r="H119" s="32">
        <f t="shared" ref="H119" si="59">H108+H118</f>
        <v>42.59</v>
      </c>
      <c r="I119" s="32">
        <f t="shared" ref="I119" si="60">I108+I118</f>
        <v>207.17000000000002</v>
      </c>
      <c r="J119" s="32">
        <f t="shared" ref="J119:L119" si="61">J108+J118</f>
        <v>1367.2306070857144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116</v>
      </c>
      <c r="F120" s="40">
        <v>200</v>
      </c>
      <c r="G120" s="40">
        <v>9.9499999999999993</v>
      </c>
      <c r="H120" s="40">
        <v>11.37</v>
      </c>
      <c r="I120" s="40">
        <v>40.68</v>
      </c>
      <c r="J120" s="40">
        <v>295.44762587999998</v>
      </c>
      <c r="K120" s="41" t="s">
        <v>109</v>
      </c>
      <c r="L120" s="40"/>
    </row>
    <row r="121" spans="1:12" ht="15" x14ac:dyDescent="0.25">
      <c r="A121" s="14"/>
      <c r="B121" s="15"/>
      <c r="C121" s="11"/>
      <c r="D121" s="6"/>
      <c r="E121" s="42" t="s">
        <v>71</v>
      </c>
      <c r="F121" s="43">
        <v>30</v>
      </c>
      <c r="G121" s="43">
        <v>0.6</v>
      </c>
      <c r="H121" s="43">
        <v>1.56</v>
      </c>
      <c r="I121" s="43">
        <v>2.04</v>
      </c>
      <c r="J121" s="43">
        <v>24.3652911</v>
      </c>
      <c r="K121" s="44" t="s">
        <v>110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72</v>
      </c>
      <c r="F122" s="43">
        <v>200</v>
      </c>
      <c r="G122" s="43">
        <v>0.08</v>
      </c>
      <c r="H122" s="43">
        <v>0.02</v>
      </c>
      <c r="I122" s="43">
        <v>4.95</v>
      </c>
      <c r="J122" s="43">
        <v>19.219472</v>
      </c>
      <c r="K122" s="44" t="s">
        <v>91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2.95</v>
      </c>
      <c r="H123" s="43">
        <v>0.52</v>
      </c>
      <c r="I123" s="43">
        <v>21.76</v>
      </c>
      <c r="J123" s="43">
        <v>99.736000000000004</v>
      </c>
      <c r="K123" s="44" t="s">
        <v>88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 t="str">
        <f>"2/13"</f>
        <v>2/13</v>
      </c>
      <c r="L124" s="43"/>
    </row>
    <row r="125" spans="1:12" ht="15" x14ac:dyDescent="0.25">
      <c r="A125" s="14"/>
      <c r="B125" s="15"/>
      <c r="C125" s="11"/>
      <c r="D125" s="6"/>
      <c r="E125" s="42" t="s">
        <v>73</v>
      </c>
      <c r="F125" s="43">
        <v>30</v>
      </c>
      <c r="G125" s="43">
        <v>3.76</v>
      </c>
      <c r="H125" s="43">
        <v>2.81</v>
      </c>
      <c r="I125" s="43">
        <v>13.28</v>
      </c>
      <c r="J125" s="43">
        <v>94.103250000000003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17.339999999999996</v>
      </c>
      <c r="H127" s="19">
        <f t="shared" si="62"/>
        <v>16.279999999999998</v>
      </c>
      <c r="I127" s="19">
        <f t="shared" si="62"/>
        <v>82.710000000000008</v>
      </c>
      <c r="J127" s="19">
        <f t="shared" si="62"/>
        <v>532.87163897999994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>
        <v>210</v>
      </c>
      <c r="G129" s="43">
        <v>5.87</v>
      </c>
      <c r="H129" s="43">
        <v>5.04</v>
      </c>
      <c r="I129" s="43">
        <v>16.88</v>
      </c>
      <c r="J129" s="43">
        <v>134.0006017</v>
      </c>
      <c r="K129" s="44" t="str">
        <f>"18/2"</f>
        <v>18/2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>
        <v>180</v>
      </c>
      <c r="G130" s="43">
        <v>10.31</v>
      </c>
      <c r="H130" s="43">
        <v>19.79</v>
      </c>
      <c r="I130" s="43">
        <v>33.299999999999997</v>
      </c>
      <c r="J130" s="43">
        <v>351.98954674999999</v>
      </c>
      <c r="K130" s="44" t="str">
        <f>"5/8"</f>
        <v>5/8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0.24</v>
      </c>
      <c r="H132" s="43">
        <v>0.1</v>
      </c>
      <c r="I132" s="43">
        <v>9.7100000000000009</v>
      </c>
      <c r="J132" s="43">
        <v>37.152250000000002</v>
      </c>
      <c r="K132" s="44" t="str">
        <f>"37/10"</f>
        <v>37/10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70</v>
      </c>
      <c r="G133" s="43">
        <v>4.6900000000000004</v>
      </c>
      <c r="H133" s="43">
        <v>0.49</v>
      </c>
      <c r="I133" s="43">
        <v>34.450000000000003</v>
      </c>
      <c r="J133" s="43">
        <v>163.87993999999998</v>
      </c>
      <c r="K133" s="44" t="str">
        <f>"-"</f>
        <v>-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40</v>
      </c>
      <c r="G134" s="43">
        <v>2.95</v>
      </c>
      <c r="H134" s="43">
        <v>0.52</v>
      </c>
      <c r="I134" s="43">
        <v>21.76</v>
      </c>
      <c r="J134" s="43">
        <v>99.736000000000004</v>
      </c>
      <c r="K134" s="44" t="str">
        <f>"-"</f>
        <v>-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24.06</v>
      </c>
      <c r="H137" s="19">
        <f t="shared" si="64"/>
        <v>25.939999999999998</v>
      </c>
      <c r="I137" s="19">
        <f t="shared" si="64"/>
        <v>116.10000000000001</v>
      </c>
      <c r="J137" s="19">
        <f t="shared" si="64"/>
        <v>786.75833845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1200</v>
      </c>
      <c r="G138" s="32">
        <f t="shared" ref="G138" si="66">G127+G137</f>
        <v>41.399999999999991</v>
      </c>
      <c r="H138" s="32">
        <f t="shared" ref="H138" si="67">H127+H137</f>
        <v>42.22</v>
      </c>
      <c r="I138" s="32">
        <f t="shared" ref="I138" si="68">I127+I137</f>
        <v>198.81</v>
      </c>
      <c r="J138" s="32">
        <f t="shared" ref="J138:L138" si="69">J127+J137</f>
        <v>1319.6299774300001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200</v>
      </c>
      <c r="G139" s="40">
        <v>5.4</v>
      </c>
      <c r="H139" s="40">
        <v>8.7799999999999994</v>
      </c>
      <c r="I139" s="40">
        <v>14.61</v>
      </c>
      <c r="J139" s="40">
        <v>157.84352999999999</v>
      </c>
      <c r="K139" s="41" t="str">
        <f>"24/2"</f>
        <v>24/2</v>
      </c>
      <c r="L139" s="40"/>
    </row>
    <row r="140" spans="1:12" ht="15" x14ac:dyDescent="0.25">
      <c r="A140" s="23"/>
      <c r="B140" s="15"/>
      <c r="C140" s="11"/>
      <c r="D140" s="6"/>
      <c r="E140" s="42" t="s">
        <v>73</v>
      </c>
      <c r="F140" s="43">
        <v>45</v>
      </c>
      <c r="G140" s="43">
        <v>5.65</v>
      </c>
      <c r="H140" s="43">
        <v>4.21</v>
      </c>
      <c r="I140" s="43">
        <v>19.91</v>
      </c>
      <c r="J140" s="43">
        <v>141.154875</v>
      </c>
      <c r="K140" s="44" t="str">
        <f>"2/13"</f>
        <v>2/13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0.08</v>
      </c>
      <c r="H141" s="43">
        <v>0.02</v>
      </c>
      <c r="I141" s="43">
        <v>4.95</v>
      </c>
      <c r="J141" s="43">
        <v>19.219472</v>
      </c>
      <c r="K141" s="44" t="str">
        <f>"27/10"</f>
        <v>27/10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2.95</v>
      </c>
      <c r="H142" s="43">
        <v>0.52</v>
      </c>
      <c r="I142" s="43">
        <v>21.76</v>
      </c>
      <c r="J142" s="43">
        <v>99.736000000000004</v>
      </c>
      <c r="K142" s="44" t="str">
        <f>"-"</f>
        <v>-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51</v>
      </c>
      <c r="F144" s="43">
        <v>30</v>
      </c>
      <c r="G144" s="43">
        <v>2.25</v>
      </c>
      <c r="H144" s="43">
        <v>2.94</v>
      </c>
      <c r="I144" s="43">
        <v>23.01</v>
      </c>
      <c r="J144" s="43">
        <v>126.678</v>
      </c>
      <c r="K144" s="44" t="s">
        <v>88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16.330000000000002</v>
      </c>
      <c r="H146" s="19">
        <f t="shared" si="70"/>
        <v>16.47</v>
      </c>
      <c r="I146" s="19">
        <f t="shared" si="70"/>
        <v>84.240000000000009</v>
      </c>
      <c r="J146" s="19">
        <f t="shared" si="70"/>
        <v>544.63187700000003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57</v>
      </c>
      <c r="F148" s="43">
        <v>200</v>
      </c>
      <c r="G148" s="43">
        <v>4.12</v>
      </c>
      <c r="H148" s="43">
        <v>8.91</v>
      </c>
      <c r="I148" s="43">
        <v>9.75</v>
      </c>
      <c r="J148" s="43">
        <v>132.192758</v>
      </c>
      <c r="K148" s="44" t="str">
        <f>"2/2"</f>
        <v>2/2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78</v>
      </c>
      <c r="F149" s="43">
        <v>90</v>
      </c>
      <c r="G149" s="43">
        <v>8.32</v>
      </c>
      <c r="H149" s="43">
        <v>14.55</v>
      </c>
      <c r="I149" s="43">
        <v>4.24</v>
      </c>
      <c r="J149" s="43">
        <v>180.28538999999998</v>
      </c>
      <c r="K149" s="44" t="str">
        <f>"12/8"</f>
        <v>12/8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62</v>
      </c>
      <c r="F150" s="43">
        <v>150</v>
      </c>
      <c r="G150" s="43">
        <v>6.58</v>
      </c>
      <c r="H150" s="43">
        <v>1.72</v>
      </c>
      <c r="I150" s="43">
        <v>34.47</v>
      </c>
      <c r="J150" s="43">
        <v>170.91364949999999</v>
      </c>
      <c r="K150" s="44" t="str">
        <f>"39/3"</f>
        <v>39/3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</v>
      </c>
      <c r="H151" s="43">
        <v>0</v>
      </c>
      <c r="I151" s="43">
        <v>9.7799999999999994</v>
      </c>
      <c r="J151" s="43">
        <v>37.165520000000001</v>
      </c>
      <c r="K151" s="44" t="str">
        <f>"6/10"</f>
        <v>6/10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70</v>
      </c>
      <c r="G152" s="43">
        <v>4.6900000000000004</v>
      </c>
      <c r="H152" s="43">
        <v>0.49</v>
      </c>
      <c r="I152" s="43">
        <v>34.450000000000003</v>
      </c>
      <c r="J152" s="43">
        <v>163.87993999999998</v>
      </c>
      <c r="K152" s="44" t="str">
        <f>"-"</f>
        <v>-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40</v>
      </c>
      <c r="G153" s="43">
        <v>2.95</v>
      </c>
      <c r="H153" s="43">
        <v>0.52</v>
      </c>
      <c r="I153" s="43">
        <v>21.76</v>
      </c>
      <c r="J153" s="43">
        <v>99.736000000000004</v>
      </c>
      <c r="K153" s="44" t="str">
        <f>"-"</f>
        <v>-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26.660000000000004</v>
      </c>
      <c r="H156" s="19">
        <f t="shared" si="72"/>
        <v>26.189999999999998</v>
      </c>
      <c r="I156" s="19">
        <f t="shared" si="72"/>
        <v>114.45</v>
      </c>
      <c r="J156" s="19">
        <f t="shared" si="72"/>
        <v>784.17325749999998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1265</v>
      </c>
      <c r="G157" s="32">
        <f t="shared" ref="G157" si="74">G146+G156</f>
        <v>42.990000000000009</v>
      </c>
      <c r="H157" s="32">
        <f t="shared" ref="H157" si="75">H146+H156</f>
        <v>42.66</v>
      </c>
      <c r="I157" s="32">
        <f t="shared" ref="I157" si="76">I146+I156</f>
        <v>198.69</v>
      </c>
      <c r="J157" s="32">
        <f t="shared" ref="J157:L157" si="77">J146+J156</f>
        <v>1328.8051344999999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200</v>
      </c>
      <c r="G158" s="40">
        <v>6.14</v>
      </c>
      <c r="H158" s="40">
        <v>6</v>
      </c>
      <c r="I158" s="40">
        <v>39.08</v>
      </c>
      <c r="J158" s="40">
        <v>233.42816999999999</v>
      </c>
      <c r="K158" s="41" t="s">
        <v>104</v>
      </c>
      <c r="L158" s="40"/>
    </row>
    <row r="159" spans="1:12" ht="15" x14ac:dyDescent="0.25">
      <c r="A159" s="23"/>
      <c r="B159" s="15"/>
      <c r="C159" s="11"/>
      <c r="D159" s="6"/>
      <c r="E159" s="42" t="s">
        <v>55</v>
      </c>
      <c r="F159" s="43">
        <v>70</v>
      </c>
      <c r="G159" s="43">
        <v>6.81</v>
      </c>
      <c r="H159" s="43">
        <v>7.42</v>
      </c>
      <c r="I159" s="43">
        <v>1.19</v>
      </c>
      <c r="J159" s="43">
        <v>98.573463800000013</v>
      </c>
      <c r="K159" s="44" t="s">
        <v>93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77</v>
      </c>
      <c r="F160" s="43">
        <v>200</v>
      </c>
      <c r="G160" s="43">
        <v>0.08</v>
      </c>
      <c r="H160" s="43">
        <v>0.02</v>
      </c>
      <c r="I160" s="43">
        <v>4.95</v>
      </c>
      <c r="J160" s="43">
        <v>19.219472</v>
      </c>
      <c r="K160" s="44" t="s">
        <v>91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2.95</v>
      </c>
      <c r="H161" s="43">
        <v>0.52</v>
      </c>
      <c r="I161" s="43">
        <v>21.76</v>
      </c>
      <c r="J161" s="43">
        <v>99.736000000000004</v>
      </c>
      <c r="K161" s="44" t="s">
        <v>88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50</v>
      </c>
      <c r="F163" s="43">
        <v>30</v>
      </c>
      <c r="G163" s="43">
        <v>2.02</v>
      </c>
      <c r="H163" s="43">
        <v>5.03</v>
      </c>
      <c r="I163" s="43">
        <v>14.79</v>
      </c>
      <c r="J163" s="43">
        <v>112.7195</v>
      </c>
      <c r="K163" s="44" t="s">
        <v>88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18</v>
      </c>
      <c r="H165" s="19">
        <f t="shared" si="78"/>
        <v>18.989999999999998</v>
      </c>
      <c r="I165" s="19">
        <f t="shared" si="78"/>
        <v>81.77000000000001</v>
      </c>
      <c r="J165" s="19">
        <f t="shared" si="78"/>
        <v>563.67660580000006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65</v>
      </c>
      <c r="F167" s="43">
        <v>200</v>
      </c>
      <c r="G167" s="43">
        <v>3.69</v>
      </c>
      <c r="H167" s="43">
        <v>6.94</v>
      </c>
      <c r="I167" s="43">
        <v>6.9</v>
      </c>
      <c r="J167" s="43">
        <v>102.36962136</v>
      </c>
      <c r="K167" s="44" t="str">
        <f>"6/2"</f>
        <v>6/2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80</v>
      </c>
      <c r="F168" s="43">
        <v>90</v>
      </c>
      <c r="G168" s="43">
        <v>9.66</v>
      </c>
      <c r="H168" s="43">
        <v>14.73</v>
      </c>
      <c r="I168" s="43">
        <v>2.2999999999999998</v>
      </c>
      <c r="J168" s="43">
        <v>180.79920300000001</v>
      </c>
      <c r="K168" s="44" t="str">
        <f>"9/8"</f>
        <v>9/8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58</v>
      </c>
      <c r="F169" s="43">
        <v>150</v>
      </c>
      <c r="G169" s="43">
        <v>3.62</v>
      </c>
      <c r="H169" s="43">
        <v>3.55</v>
      </c>
      <c r="I169" s="43">
        <v>38.24</v>
      </c>
      <c r="J169" s="43">
        <v>199.94105249999998</v>
      </c>
      <c r="K169" s="44" t="str">
        <f>"43/3"</f>
        <v>43/3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0.12</v>
      </c>
      <c r="H170" s="43">
        <v>0.02</v>
      </c>
      <c r="I170" s="43">
        <v>9.83</v>
      </c>
      <c r="J170" s="43">
        <v>38.659836097560984</v>
      </c>
      <c r="K170" s="44" t="str">
        <f>"29/10"</f>
        <v>29/10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70</v>
      </c>
      <c r="G171" s="43">
        <v>4.6900000000000004</v>
      </c>
      <c r="H171" s="43">
        <v>0.49</v>
      </c>
      <c r="I171" s="43">
        <v>34.450000000000003</v>
      </c>
      <c r="J171" s="43">
        <v>163.87993999999998</v>
      </c>
      <c r="K171" s="44" t="str">
        <f>"-"</f>
        <v>-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40</v>
      </c>
      <c r="G172" s="43">
        <v>2.95</v>
      </c>
      <c r="H172" s="43">
        <v>0.52</v>
      </c>
      <c r="I172" s="43">
        <v>21.76</v>
      </c>
      <c r="J172" s="43">
        <v>99.736000000000004</v>
      </c>
      <c r="K172" s="44" t="str">
        <f>"-"</f>
        <v>-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24.73</v>
      </c>
      <c r="H175" s="19">
        <f t="shared" si="80"/>
        <v>26.25</v>
      </c>
      <c r="I175" s="19">
        <f t="shared" si="80"/>
        <v>113.48</v>
      </c>
      <c r="J175" s="19">
        <f t="shared" si="80"/>
        <v>785.38565295756086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1290</v>
      </c>
      <c r="G176" s="32">
        <f t="shared" ref="G176" si="82">G165+G175</f>
        <v>42.730000000000004</v>
      </c>
      <c r="H176" s="32">
        <f t="shared" ref="H176" si="83">H165+H175</f>
        <v>45.239999999999995</v>
      </c>
      <c r="I176" s="32">
        <f t="shared" ref="I176" si="84">I165+I175</f>
        <v>195.25</v>
      </c>
      <c r="J176" s="32">
        <f t="shared" ref="J176:L176" si="85">J165+J175</f>
        <v>1349.0622587575608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200</v>
      </c>
      <c r="G177" s="40">
        <v>9.8000000000000007</v>
      </c>
      <c r="H177" s="40">
        <v>12.73</v>
      </c>
      <c r="I177" s="40">
        <v>38.96</v>
      </c>
      <c r="J177" s="40">
        <v>309.86575949999997</v>
      </c>
      <c r="K177" s="41" t="str">
        <f>"47/3"</f>
        <v>47/3</v>
      </c>
      <c r="L177" s="40"/>
    </row>
    <row r="178" spans="1:12" ht="15" x14ac:dyDescent="0.25">
      <c r="A178" s="23"/>
      <c r="B178" s="15"/>
      <c r="C178" s="11"/>
      <c r="D178" s="6"/>
      <c r="E178" s="42" t="s">
        <v>73</v>
      </c>
      <c r="F178" s="43">
        <v>35</v>
      </c>
      <c r="G178" s="43">
        <v>4.3899999999999997</v>
      </c>
      <c r="H178" s="43">
        <v>3.27</v>
      </c>
      <c r="I178" s="43">
        <v>15.49</v>
      </c>
      <c r="J178" s="43">
        <v>109.78712499999999</v>
      </c>
      <c r="K178" s="44" t="str">
        <f>"2/13"</f>
        <v>2/13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82</v>
      </c>
      <c r="F179" s="43">
        <v>200</v>
      </c>
      <c r="G179" s="43">
        <v>0.12</v>
      </c>
      <c r="H179" s="43">
        <v>0.02</v>
      </c>
      <c r="I179" s="43">
        <v>4.2</v>
      </c>
      <c r="J179" s="43">
        <v>17.267000195121948</v>
      </c>
      <c r="K179" s="44" t="str">
        <f>"29/10"</f>
        <v>29/10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2.95</v>
      </c>
      <c r="H180" s="43">
        <v>0.52</v>
      </c>
      <c r="I180" s="43">
        <v>21.76</v>
      </c>
      <c r="J180" s="43">
        <v>99.736000000000004</v>
      </c>
      <c r="K180" s="44" t="str">
        <f>"-"</f>
        <v>-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0.4</v>
      </c>
      <c r="H181" s="43">
        <v>0.4</v>
      </c>
      <c r="I181" s="43">
        <v>11.6</v>
      </c>
      <c r="J181" s="43">
        <v>48.68</v>
      </c>
      <c r="K181" s="44" t="str">
        <f>"-"</f>
        <v>-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17.66</v>
      </c>
      <c r="H184" s="19">
        <f t="shared" si="86"/>
        <v>16.939999999999998</v>
      </c>
      <c r="I184" s="19">
        <f t="shared" si="86"/>
        <v>92.01</v>
      </c>
      <c r="J184" s="19">
        <f t="shared" si="86"/>
        <v>585.33588469512188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83</v>
      </c>
      <c r="F186" s="43">
        <v>200</v>
      </c>
      <c r="G186" s="43">
        <v>6.48</v>
      </c>
      <c r="H186" s="43">
        <v>11.2</v>
      </c>
      <c r="I186" s="43">
        <v>21.25</v>
      </c>
      <c r="J186" s="43">
        <v>208.4</v>
      </c>
      <c r="K186" s="44" t="s">
        <v>111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114</v>
      </c>
      <c r="F187" s="43">
        <v>90</v>
      </c>
      <c r="G187" s="43">
        <v>10.79</v>
      </c>
      <c r="H187" s="43">
        <v>6.66</v>
      </c>
      <c r="I187" s="43">
        <v>11.58</v>
      </c>
      <c r="J187" s="43">
        <v>149.19999999999999</v>
      </c>
      <c r="K187" s="44" t="s">
        <v>85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67</v>
      </c>
      <c r="F188" s="43">
        <v>150</v>
      </c>
      <c r="G188" s="43">
        <v>3.08</v>
      </c>
      <c r="H188" s="43">
        <v>5.32</v>
      </c>
      <c r="I188" s="43">
        <v>18.420000000000002</v>
      </c>
      <c r="J188" s="43">
        <v>130.20435000000001</v>
      </c>
      <c r="K188" s="44" t="s">
        <v>112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59</v>
      </c>
      <c r="F189" s="43">
        <v>200</v>
      </c>
      <c r="G189" s="43">
        <v>0.24</v>
      </c>
      <c r="H189" s="43">
        <v>0.1</v>
      </c>
      <c r="I189" s="43">
        <v>9.7100000000000009</v>
      </c>
      <c r="J189" s="43">
        <v>37.152250000000002</v>
      </c>
      <c r="K189" s="44" t="s">
        <v>98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50</v>
      </c>
      <c r="G190" s="43">
        <v>3.35</v>
      </c>
      <c r="H190" s="43">
        <v>0.35</v>
      </c>
      <c r="I190" s="43">
        <v>24.61</v>
      </c>
      <c r="J190" s="43">
        <v>117.05709999999999</v>
      </c>
      <c r="K190" s="44" t="s">
        <v>88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40</v>
      </c>
      <c r="G191" s="43">
        <v>2.95</v>
      </c>
      <c r="H191" s="43">
        <v>0.52</v>
      </c>
      <c r="I191" s="43">
        <v>21.76</v>
      </c>
      <c r="J191" s="43">
        <v>99.736000000000004</v>
      </c>
      <c r="K191" s="44" t="s">
        <v>88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26.89</v>
      </c>
      <c r="H194" s="19">
        <f t="shared" si="88"/>
        <v>24.150000000000002</v>
      </c>
      <c r="I194" s="19">
        <f t="shared" si="88"/>
        <v>107.33</v>
      </c>
      <c r="J194" s="19">
        <f t="shared" si="88"/>
        <v>741.74969999999996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1305</v>
      </c>
      <c r="G195" s="32">
        <f t="shared" ref="G195" si="90">G184+G194</f>
        <v>44.55</v>
      </c>
      <c r="H195" s="32">
        <f t="shared" ref="H195" si="91">H184+H194</f>
        <v>41.09</v>
      </c>
      <c r="I195" s="32">
        <f t="shared" ref="I195" si="92">I184+I194</f>
        <v>199.34</v>
      </c>
      <c r="J195" s="32">
        <f t="shared" ref="J195:L195" si="93">J184+J194</f>
        <v>1327.0855846951217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1308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43.89</v>
      </c>
      <c r="H196" s="34">
        <f t="shared" si="94"/>
        <v>43.451999999999998</v>
      </c>
      <c r="I196" s="34">
        <f t="shared" si="94"/>
        <v>203.62700000000001</v>
      </c>
      <c r="J196" s="34">
        <f t="shared" si="94"/>
        <v>1362.0070867440018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5" orientation="landscape" r:id="rId1"/>
  <rowBreaks count="9" manualBreakCount="9">
    <brk id="24" max="16383" man="1"/>
    <brk id="43" max="16383" man="1"/>
    <brk id="62" max="16383" man="1"/>
    <brk id="81" max="16383" man="1"/>
    <brk id="100" max="16383" man="1"/>
    <brk id="119" max="16383" man="1"/>
    <brk id="138" max="16383" man="1"/>
    <brk id="157" max="16383" man="1"/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"/>
  <sheetViews>
    <sheetView workbookViewId="0">
      <selection activeCell="G20" sqref="G20"/>
    </sheetView>
  </sheetViews>
  <sheetFormatPr defaultColWidth="11.42578125" defaultRowHeight="15" x14ac:dyDescent="0.25"/>
  <cols>
    <col min="11" max="11" width="21.140625" customWidth="1"/>
  </cols>
  <sheetData>
    <row r="2" spans="1:12" ht="15.75" x14ac:dyDescent="0.25">
      <c r="A2" s="50"/>
      <c r="B2" s="50"/>
      <c r="C2" s="50"/>
      <c r="D2" s="50"/>
      <c r="E2" s="74"/>
      <c r="F2" s="74"/>
      <c r="G2" s="50"/>
      <c r="H2" s="50"/>
      <c r="I2" s="50"/>
      <c r="J2" s="50"/>
    </row>
    <row r="3" spans="1:12" ht="15.75" x14ac:dyDescent="0.25">
      <c r="A3" s="51"/>
      <c r="B3" s="75" t="s">
        <v>117</v>
      </c>
      <c r="C3" s="75"/>
      <c r="D3" s="52"/>
      <c r="E3" s="74"/>
      <c r="F3" s="74"/>
      <c r="G3" s="73" t="s">
        <v>118</v>
      </c>
      <c r="H3" s="73"/>
      <c r="I3" s="73"/>
      <c r="J3" s="53"/>
      <c r="K3" s="53"/>
    </row>
    <row r="4" spans="1:12" ht="15.75" x14ac:dyDescent="0.25">
      <c r="A4" s="54"/>
      <c r="B4" s="52" t="s">
        <v>119</v>
      </c>
      <c r="C4" s="52"/>
      <c r="D4" s="52"/>
      <c r="E4" s="50"/>
      <c r="F4" s="50"/>
      <c r="G4" s="76" t="s">
        <v>127</v>
      </c>
      <c r="H4" s="76"/>
      <c r="I4" s="76"/>
      <c r="J4" s="76"/>
      <c r="K4" s="76"/>
    </row>
    <row r="5" spans="1:12" ht="18.75" x14ac:dyDescent="0.3">
      <c r="A5" s="50"/>
      <c r="B5" s="52"/>
      <c r="C5" s="52"/>
      <c r="D5" s="55" t="s">
        <v>120</v>
      </c>
      <c r="E5" s="52"/>
      <c r="F5" s="52"/>
      <c r="G5" s="56"/>
      <c r="H5" s="53"/>
      <c r="I5" s="73" t="s">
        <v>128</v>
      </c>
      <c r="J5" s="73"/>
      <c r="K5" s="57"/>
      <c r="L5" s="58"/>
    </row>
    <row r="6" spans="1:12" ht="15.75" x14ac:dyDescent="0.25">
      <c r="A6" s="50"/>
      <c r="B6" s="52" t="s">
        <v>121</v>
      </c>
      <c r="C6" s="52"/>
      <c r="D6" s="52"/>
      <c r="E6" s="52"/>
      <c r="F6" s="51"/>
      <c r="G6" s="50"/>
      <c r="H6" s="59"/>
      <c r="I6" s="60"/>
      <c r="J6" s="50"/>
      <c r="K6" s="52"/>
    </row>
    <row r="7" spans="1:12" ht="15.75" x14ac:dyDescent="0.25">
      <c r="A7" s="50"/>
      <c r="B7" s="52"/>
      <c r="C7" s="52"/>
      <c r="D7" s="52"/>
      <c r="E7" s="52"/>
      <c r="F7" s="51"/>
      <c r="G7" s="50"/>
      <c r="H7" s="50"/>
      <c r="I7" s="50"/>
      <c r="J7" s="50"/>
      <c r="K7" s="52"/>
    </row>
    <row r="8" spans="1:12" ht="15.75" x14ac:dyDescent="0.25">
      <c r="A8" s="50"/>
      <c r="F8" s="51"/>
      <c r="G8" s="50"/>
      <c r="H8" s="50"/>
      <c r="I8" s="50"/>
      <c r="J8" s="50"/>
    </row>
    <row r="9" spans="1:12" ht="15.75" x14ac:dyDescent="0.25">
      <c r="A9" s="50"/>
      <c r="F9" s="51"/>
      <c r="G9" s="50"/>
      <c r="H9" s="50"/>
      <c r="I9" s="50"/>
      <c r="J9" s="50"/>
    </row>
    <row r="10" spans="1:12" ht="15.75" x14ac:dyDescent="0.25">
      <c r="A10" s="50"/>
      <c r="F10" s="51"/>
      <c r="G10" s="50"/>
      <c r="H10" s="50"/>
      <c r="I10" s="50"/>
      <c r="J10" s="50"/>
    </row>
    <row r="11" spans="1:12" ht="15.75" x14ac:dyDescent="0.25">
      <c r="A11" s="50"/>
      <c r="F11" s="51"/>
      <c r="G11" s="61"/>
      <c r="H11" s="50"/>
      <c r="I11" s="50"/>
      <c r="J11" s="50"/>
    </row>
    <row r="12" spans="1:12" ht="33" x14ac:dyDescent="0.45">
      <c r="A12" s="50"/>
      <c r="B12" s="62" t="s">
        <v>122</v>
      </c>
      <c r="C12" s="62"/>
      <c r="D12" s="62"/>
      <c r="E12" s="62"/>
      <c r="F12" s="62"/>
      <c r="G12" s="63"/>
      <c r="H12" s="50"/>
      <c r="I12" s="50"/>
      <c r="J12" s="50"/>
    </row>
    <row r="13" spans="1:12" ht="33" x14ac:dyDescent="0.45">
      <c r="A13" s="78" t="s">
        <v>129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2" ht="33" x14ac:dyDescent="0.45">
      <c r="A14" s="50"/>
      <c r="B14" s="78" t="s">
        <v>124</v>
      </c>
      <c r="C14" s="78"/>
      <c r="D14" s="78"/>
      <c r="E14" s="78"/>
      <c r="F14" s="78"/>
      <c r="G14" s="78"/>
      <c r="H14" s="78"/>
      <c r="I14" s="78"/>
      <c r="J14" s="50"/>
    </row>
    <row r="15" spans="1:12" ht="33" x14ac:dyDescent="0.45">
      <c r="A15" s="50"/>
      <c r="B15" s="79" t="s">
        <v>123</v>
      </c>
      <c r="C15" s="79"/>
      <c r="D15" s="79"/>
      <c r="E15" s="79"/>
      <c r="F15" s="79"/>
      <c r="G15" s="79"/>
      <c r="H15" s="79"/>
      <c r="I15" s="79"/>
      <c r="J15" s="50"/>
    </row>
    <row r="16" spans="1:12" ht="15.75" x14ac:dyDescent="0.25">
      <c r="A16" s="64"/>
      <c r="B16" s="64"/>
      <c r="C16" s="64"/>
      <c r="D16" s="50"/>
      <c r="E16" s="50"/>
      <c r="F16" s="65"/>
      <c r="G16" s="65"/>
      <c r="H16" s="50"/>
      <c r="I16" s="50"/>
      <c r="J16" s="50"/>
    </row>
    <row r="17" spans="1:10" ht="15.75" x14ac:dyDescent="0.25">
      <c r="A17" s="80"/>
      <c r="B17" s="80"/>
      <c r="C17" s="80"/>
      <c r="D17" s="66"/>
      <c r="E17" s="66"/>
      <c r="F17" s="80"/>
      <c r="G17" s="80"/>
      <c r="H17" s="50"/>
      <c r="I17" s="50"/>
      <c r="J17" s="50"/>
    </row>
    <row r="18" spans="1:10" ht="15.75" x14ac:dyDescent="0.25">
      <c r="A18" s="80"/>
      <c r="B18" s="80"/>
      <c r="C18" s="80"/>
      <c r="D18" s="66"/>
      <c r="E18" s="66"/>
      <c r="F18" s="80"/>
      <c r="G18" s="80"/>
      <c r="H18" s="50"/>
      <c r="I18" s="50"/>
      <c r="J18" s="50"/>
    </row>
    <row r="19" spans="1:10" ht="15.75" x14ac:dyDescent="0.25">
      <c r="A19" s="77"/>
      <c r="B19" s="77"/>
      <c r="C19" s="77"/>
      <c r="D19" s="77"/>
      <c r="E19" s="77"/>
      <c r="F19" s="77"/>
      <c r="G19" s="77"/>
      <c r="H19" s="50"/>
      <c r="I19" s="50"/>
      <c r="J19" s="50"/>
    </row>
  </sheetData>
  <mergeCells count="15">
    <mergeCell ref="A19:G19"/>
    <mergeCell ref="B14:I14"/>
    <mergeCell ref="B15:I15"/>
    <mergeCell ref="A13:K13"/>
    <mergeCell ref="A17:A18"/>
    <mergeCell ref="B17:B18"/>
    <mergeCell ref="C17:C18"/>
    <mergeCell ref="F17:F18"/>
    <mergeCell ref="G17:G18"/>
    <mergeCell ref="I5:J5"/>
    <mergeCell ref="E2:F2"/>
    <mergeCell ref="B3:C3"/>
    <mergeCell ref="E3:F3"/>
    <mergeCell ref="G3:I3"/>
    <mergeCell ref="G4:K4"/>
  </mergeCells>
  <pageMargins left="0.7" right="0.7" top="0.75" bottom="0.75" header="0.3" footer="0.3"/>
  <pageSetup paperSize="9" scale="9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DEPUTY2</cp:lastModifiedBy>
  <cp:lastPrinted>2026-04-22T05:34:41Z</cp:lastPrinted>
  <dcterms:created xsi:type="dcterms:W3CDTF">2022-05-16T14:23:56Z</dcterms:created>
  <dcterms:modified xsi:type="dcterms:W3CDTF">2026-04-22T05:46:46Z</dcterms:modified>
</cp:coreProperties>
</file>